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D15" i="5" l="1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 l="1"/>
  <c r="D7" i="1"/>
  <c r="D8" i="1"/>
  <c r="D9" i="1"/>
  <c r="D10" i="1"/>
  <c r="F10" i="1" s="1"/>
  <c r="D11" i="1"/>
  <c r="D12" i="1"/>
  <c r="D13" i="1"/>
  <c r="D5" i="1"/>
  <c r="D14" i="5"/>
  <c r="F6" i="1"/>
  <c r="F7" i="1"/>
  <c r="F8" i="1"/>
  <c r="F9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G19" i="3" l="1"/>
  <c r="G10" i="1"/>
  <c r="H10" i="1"/>
  <c r="H15" i="1" s="1"/>
  <c r="F15" i="1"/>
  <c r="I10" i="1" l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<sst xmlns="http://schemas.openxmlformats.org/spreadsheetml/2006/main" count="88" uniqueCount="71">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</sst>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>
        <f t="shared" ref="D5:D13" si="0">CHOOSE(C5,Rate_1,Rate_2,Rate_3,Rate_4,Rate_5)</f>
        <v>30</v>
      </c>
      <c r="E5" s="12">
        <v>12.5</v>
      </c>
      <c r="F5" s="11">
        <f>IF(D5&gt;0,E5*D5,"")</f>
        <v>375</v>
      </c>
      <c r="G5" s="51">
        <f>VLOOKUP(F5,Tax_Table,2)</f>
        <v>0</v>
      </c>
      <c r="H5" s="11">
        <f>F5*G5</f>
        <v>0</v>
      </c>
      <c r="I5" s="11">
        <f>F5-H5</f>
        <v>375</v>
      </c>
    </row>
    <row r="6" spans="1:9" x14ac:dyDescent="0.25">
      <c r="A6" s="9" t="s">
        <v>12</v>
      </c>
      <c r="B6" s="9" t="s">
        <v>13</v>
      </c>
      <c r="C6" s="10">
        <v>3</v>
      </c>
      <c r="D6" s="11">
        <f t="shared" si="0"/>
        <v>35</v>
      </c>
      <c r="E6" s="12">
        <v>9</v>
      </c>
      <c r="F6" s="11">
        <f t="shared" ref="F6:F13" si="1">IF(D6&gt;0,E6*D6,"")</f>
        <v>315</v>
      </c>
      <c r="G6" s="51">
        <f>VLOOKUP(F6,Tax_Table,2)</f>
        <v>0</v>
      </c>
      <c r="H6" s="11">
        <f t="shared" ref="H6:H13" si="2">F6*G6</f>
        <v>0</v>
      </c>
      <c r="I6" s="11">
        <f t="shared" ref="I6:I13" si="3">F6-H6</f>
        <v>315</v>
      </c>
    </row>
    <row r="7" spans="1:9" x14ac:dyDescent="0.25">
      <c r="A7" s="9" t="s">
        <v>14</v>
      </c>
      <c r="B7" s="9" t="s">
        <v>15</v>
      </c>
      <c r="C7" s="10">
        <v>4</v>
      </c>
      <c r="D7" s="11">
        <f t="shared" si="0"/>
        <v>38.5</v>
      </c>
      <c r="E7" s="12">
        <v>16</v>
      </c>
      <c r="F7" s="11">
        <f t="shared" si="1"/>
        <v>616</v>
      </c>
      <c r="G7" s="51">
        <f>VLOOKUP(F7,Tax_Table,2)</f>
        <v>0.1</v>
      </c>
      <c r="H7" s="11">
        <f t="shared" si="2"/>
        <v>61.6</v>
      </c>
      <c r="I7" s="11">
        <f t="shared" si="3"/>
        <v>554.4</v>
      </c>
    </row>
    <row r="8" spans="1:9" x14ac:dyDescent="0.25">
      <c r="A8" s="9" t="s">
        <v>16</v>
      </c>
      <c r="B8" s="9" t="s">
        <v>17</v>
      </c>
      <c r="C8" s="10">
        <v>3</v>
      </c>
      <c r="D8" s="11">
        <f t="shared" si="0"/>
        <v>35</v>
      </c>
      <c r="E8" s="12">
        <v>35.5</v>
      </c>
      <c r="F8" s="11">
        <f t="shared" si="1"/>
        <v>1242.5</v>
      </c>
      <c r="G8" s="51">
        <f>VLOOKUP(F8,Tax_Table,2)</f>
        <v>0.16</v>
      </c>
      <c r="H8" s="11">
        <f t="shared" si="2"/>
        <v>198.8</v>
      </c>
      <c r="I8" s="11">
        <f t="shared" si="3"/>
        <v>1043.7</v>
      </c>
    </row>
    <row r="9" spans="1:9" x14ac:dyDescent="0.25">
      <c r="A9" s="9" t="s">
        <v>18</v>
      </c>
      <c r="B9" s="9" t="s">
        <v>19</v>
      </c>
      <c r="C9" s="10">
        <v>2</v>
      </c>
      <c r="D9" s="11">
        <f t="shared" si="0"/>
        <v>30</v>
      </c>
      <c r="E9" s="12">
        <v>5</v>
      </c>
      <c r="F9" s="11">
        <f t="shared" si="1"/>
        <v>150</v>
      </c>
      <c r="G9" s="51">
        <f>VLOOKUP(F9,Tax_Table,2)</f>
        <v>0</v>
      </c>
      <c r="H9" s="11">
        <f t="shared" si="2"/>
        <v>0</v>
      </c>
      <c r="I9" s="11">
        <f t="shared" si="3"/>
        <v>150</v>
      </c>
    </row>
    <row r="10" spans="1:9" x14ac:dyDescent="0.25">
      <c r="A10" s="9" t="s">
        <v>20</v>
      </c>
      <c r="B10" s="9" t="s">
        <v>21</v>
      </c>
      <c r="C10" s="10">
        <v>2</v>
      </c>
      <c r="D10" s="11">
        <f t="shared" si="0"/>
        <v>30</v>
      </c>
      <c r="E10" s="12">
        <v>41</v>
      </c>
      <c r="F10" s="11">
        <f t="shared" si="1"/>
        <v>1230</v>
      </c>
      <c r="G10" s="51">
        <f>VLOOKUP(F10,Tax_Table,2)</f>
        <v>0.16</v>
      </c>
      <c r="H10" s="11">
        <f t="shared" si="2"/>
        <v>196.8</v>
      </c>
      <c r="I10" s="11">
        <f t="shared" si="3"/>
        <v>1033.2</v>
      </c>
    </row>
    <row r="11" spans="1:9" x14ac:dyDescent="0.25">
      <c r="A11" s="9" t="s">
        <v>22</v>
      </c>
      <c r="B11" s="9" t="s">
        <v>23</v>
      </c>
      <c r="C11" s="10">
        <v>1</v>
      </c>
      <c r="D11" s="11">
        <f t="shared" si="0"/>
        <v>23.5</v>
      </c>
      <c r="E11" s="12">
        <v>2</v>
      </c>
      <c r="F11" s="11">
        <f t="shared" si="1"/>
        <v>47</v>
      </c>
      <c r="G11" s="51">
        <f>VLOOKUP(F11,Tax_Table,2)</f>
        <v>0</v>
      </c>
      <c r="H11" s="11">
        <f t="shared" si="2"/>
        <v>0</v>
      </c>
      <c r="I11" s="11">
        <f t="shared" si="3"/>
        <v>47</v>
      </c>
    </row>
    <row r="12" spans="1:9" x14ac:dyDescent="0.25">
      <c r="A12" s="9" t="s">
        <v>24</v>
      </c>
      <c r="B12" s="9" t="s">
        <v>25</v>
      </c>
      <c r="C12" s="10">
        <v>3</v>
      </c>
      <c r="D12" s="11">
        <f t="shared" si="0"/>
        <v>35</v>
      </c>
      <c r="E12" s="12">
        <v>25</v>
      </c>
      <c r="F12" s="11">
        <f t="shared" si="1"/>
        <v>875</v>
      </c>
      <c r="G12" s="51">
        <f>VLOOKUP(F12,Tax_Table,2)</f>
        <v>0.1</v>
      </c>
      <c r="H12" s="11">
        <f t="shared" si="2"/>
        <v>87.5</v>
      </c>
      <c r="I12" s="11">
        <f t="shared" si="3"/>
        <v>787.5</v>
      </c>
    </row>
    <row r="13" spans="1:9" x14ac:dyDescent="0.25">
      <c r="A13" s="9" t="s">
        <v>26</v>
      </c>
      <c r="B13" s="9" t="s">
        <v>27</v>
      </c>
      <c r="C13" s="10">
        <v>4</v>
      </c>
      <c r="D13" s="11">
        <f t="shared" si="0"/>
        <v>38.5</v>
      </c>
      <c r="E13" s="12">
        <v>32</v>
      </c>
      <c r="F13" s="11">
        <f t="shared" si="1"/>
        <v>1232</v>
      </c>
      <c r="G13" s="51">
        <f>VLOOKUP(F13,Tax_Table,2)</f>
        <v>0.16</v>
      </c>
      <c r="H13" s="11">
        <f t="shared" si="2"/>
        <v>197.12</v>
      </c>
      <c r="I13" s="11">
        <f t="shared" si="3"/>
        <v>1034.8800000000001</v>
      </c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6082.5</v>
      </c>
      <c r="G15" s="11"/>
      <c r="H15" s="11">
        <f>SUM(H5:H13)</f>
        <v>741.82</v>
      </c>
      <c r="I15" s="11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4" sqref="F4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7" sqref="E7:G10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 t="str">
        <f>VLOOKUP(B7,Items_List,2,FALSE)</f>
        <v>World Communicator 223</v>
      </c>
      <c r="D7" s="5">
        <v>2</v>
      </c>
      <c r="E7" s="1">
        <f>VLOOKUP(B7,Items_List,3,FALSE)</f>
        <v>234.5</v>
      </c>
      <c r="F7" s="27">
        <f>IF(ISBLANK($B$3),0,VLOOKUP(B7,Items_List,4,FALSE))</f>
        <v>0.12</v>
      </c>
      <c r="G7" s="1">
        <f>(D7*E7)*(1-F7)</f>
        <v>412.72</v>
      </c>
    </row>
    <row r="8" spans="1:7" x14ac:dyDescent="0.25">
      <c r="B8" s="5" t="s">
        <v>40</v>
      </c>
      <c r="C8" s="5" t="str">
        <f>VLOOKUP(B8,Items_List,2,FALSE)</f>
        <v>Master Communicator 10 Plus</v>
      </c>
      <c r="D8" s="5">
        <v>1</v>
      </c>
      <c r="E8" s="1">
        <f>VLOOKUP(B8,Items_List,3,FALSE)</f>
        <v>1237.9000000000001</v>
      </c>
      <c r="F8" s="27">
        <f>IF(ISBLANK($B$3),0,VLOOKUP(B8,Items_List,4,FALSE))</f>
        <v>0.22</v>
      </c>
      <c r="G8" s="1">
        <f t="shared" ref="G8:G10" si="0">(D8*E8)*(1-F8)</f>
        <v>965.56200000000013</v>
      </c>
    </row>
    <row r="9" spans="1:7" x14ac:dyDescent="0.25">
      <c r="B9" s="5" t="s">
        <v>41</v>
      </c>
      <c r="C9" s="5" t="str">
        <f>VLOOKUP(B9,Items_List,2,FALSE)</f>
        <v>Global Roamer 514</v>
      </c>
      <c r="D9" s="5">
        <v>2</v>
      </c>
      <c r="E9" s="1">
        <f>VLOOKUP(B9,Items_List,3,FALSE)</f>
        <v>237.8</v>
      </c>
      <c r="F9" s="27">
        <f>IF(ISBLANK($B$3),0,VLOOKUP(B9,Items_List,4,FALSE))</f>
        <v>0.22</v>
      </c>
      <c r="G9" s="1">
        <f t="shared" si="0"/>
        <v>370.96800000000002</v>
      </c>
    </row>
    <row r="10" spans="1:7" x14ac:dyDescent="0.25">
      <c r="B10" s="5" t="s">
        <v>42</v>
      </c>
      <c r="C10" s="5" t="str">
        <f>VLOOKUP(B10,Items_List,2,FALSE)</f>
        <v>Global Roamer 516</v>
      </c>
      <c r="D10" s="5">
        <v>1</v>
      </c>
      <c r="E10" s="1">
        <f>VLOOKUP(B10,Items_List,3,FALSE)</f>
        <v>677</v>
      </c>
      <c r="F10" s="27">
        <f>IF(ISBLANK($B$3),0,VLOOKUP(B10,Items_List,4,FALSE))</f>
        <v>0.12</v>
      </c>
      <c r="G10" s="1">
        <f t="shared" si="0"/>
        <v>595.76</v>
      </c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2859.5</v>
      </c>
    </row>
    <row r="17" spans="6:7" x14ac:dyDescent="0.25">
      <c r="F17" s="44" t="s">
        <v>44</v>
      </c>
      <c r="G17" s="1">
        <f>SUMPRODUCT(D7:D14,E7:E14,F7:F14)</f>
        <v>514.49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D16" sqref="D16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5</v>
      </c>
      <c r="D14" t="str">
        <f>VLOOKUP(C14,Equipment_List,2,FALSE)</f>
        <v>Global Roamer 515</v>
      </c>
    </row>
    <row r="15" spans="1:6" x14ac:dyDescent="0.25">
      <c r="B15" s="2" t="s">
        <v>64</v>
      </c>
      <c r="C15" s="49">
        <v>1</v>
      </c>
      <c r="D15" t="str">
        <f>HLOOKUP(C15,Rate_Type,2,TRUE)</f>
        <v>Corporate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/>
    </row>
    <row r="19" spans="2:3" x14ac:dyDescent="0.25">
      <c r="B19" s="2" t="s">
        <v>67</v>
      </c>
      <c r="C19" s="5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2010-07-11T01:58:42Z</dcterms:modified>
</cp:coreProperties>
</file>